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2330" activeTab="2"/>
  </bookViews>
  <sheets>
    <sheet name="Stillastående besökare, konsert" sheetId="1" r:id="rId1"/>
    <sheet name="Rörliga besökare, diskotek" sheetId="2" r:id="rId2"/>
    <sheet name="övrig info" sheetId="3" r:id="rId3"/>
  </sheets>
  <definedNames/>
  <calcPr fullCalcOnLoad="1"/>
</workbook>
</file>

<file path=xl/sharedStrings.xml><?xml version="1.0" encoding="utf-8"?>
<sst xmlns="http://schemas.openxmlformats.org/spreadsheetml/2006/main" count="95" uniqueCount="75">
  <si>
    <t>dBA</t>
  </si>
  <si>
    <t>minuter</t>
  </si>
  <si>
    <t>LAeq,ARR</t>
  </si>
  <si>
    <t>LAeq,1h</t>
  </si>
  <si>
    <t>LAeq,rest</t>
  </si>
  <si>
    <t>timme</t>
  </si>
  <si>
    <t>Resultat</t>
  </si>
  <si>
    <t>Ekvivalentnivå hela arrangemanget</t>
  </si>
  <si>
    <t>LAeq,1h för den sista, ej fullständiga timmen</t>
  </si>
  <si>
    <t>Lämna fälten för övriga timmar tomma.</t>
  </si>
  <si>
    <t>Mata in uppmätt ekvivalentnivå för var och</t>
  </si>
  <si>
    <t>LAeq</t>
  </si>
  <si>
    <t>(dBA)</t>
  </si>
  <si>
    <t>mättid i</t>
  </si>
  <si>
    <t>Mata in i de gula fälten</t>
  </si>
  <si>
    <t>Efter en timmes mätning visar ljudnivåmätaren att LAeq är 91,5 dBA. Detta är den första timmens (okorrigerade) LAeq,1h.</t>
  </si>
  <si>
    <t>Ljudnivåmätaren nollställs och mätningen startas på nytt.</t>
  </si>
  <si>
    <t>Från detta kan vi beräkna LAeq,ARR och den andra timmens LAeq,1h.</t>
  </si>
  <si>
    <t>I den undre tabellen skriver vi in att LAeq blev 91,0 och att mättiden var 21 minuter.</t>
  </si>
  <si>
    <t>LAeq,15min</t>
  </si>
  <si>
    <t xml:space="preserve">Mätningen startas samtidigt som konserten börjar, kl 20.01. </t>
  </si>
  <si>
    <t xml:space="preserve">Klockan 21.22 tar konserten slut och då visar ljudnivåmätaren att LAeq för de sista 21 minuterna blev 91,0 dB. </t>
  </si>
  <si>
    <t>I den övre tabellen skriver vi in att LAeq blev 91,5 (för timme 1).</t>
  </si>
  <si>
    <t>LAeq,15min för den ej fullständiga kvarten</t>
  </si>
  <si>
    <t>den sista mätperioden var.</t>
  </si>
  <si>
    <t>Träningspassets första tre LAeq,15min bestäms för 18.30-18.45, 18.45-19.00 respektive 19.00-19.15.</t>
  </si>
  <si>
    <t>Ekvivalentnivån för de sista fem minuterna blir 70,6 dBA. Vi matar in värdena i de gula fälten till vänster</t>
  </si>
  <si>
    <t>och beräknar LAeq,15min för den sista kvarten (19.15-19.30) till 65,8 dBA.</t>
  </si>
  <si>
    <t>Träningen pågår mellan kl 18.30 - 19.20. LAeq,15min ska enligt definitionen mätas under 15 minuter med</t>
  </si>
  <si>
    <t>start helt klockslag, kvart över, halvt klockslag eller kvart i.</t>
  </si>
  <si>
    <t xml:space="preserve">Fil: </t>
  </si>
  <si>
    <t>Version:</t>
  </si>
  <si>
    <t>Andreas Gustafson</t>
  </si>
  <si>
    <t>För att minska risken för att de inlagda formlerna förvanskas av misstag är excelbladet låst för ändringar.</t>
  </si>
  <si>
    <t>Beräkna LAeq,ARR och sista timmens LAeq,1h</t>
  </si>
  <si>
    <t>LpA är den momentana (upplevda) ljudnivån och LAeq är den uppmätta ekvivalentnivån.</t>
  </si>
  <si>
    <t>Mata in uppmätt ekvivalentnivå för arrange-</t>
  </si>
  <si>
    <t>mangets sista, ej fullständiga timma, samt hur</t>
  </si>
  <si>
    <t>många minuter denna sista mätperiod var.</t>
  </si>
  <si>
    <t>(avlog)</t>
  </si>
  <si>
    <t>antal</t>
  </si>
  <si>
    <t>hela</t>
  </si>
  <si>
    <t>timmar</t>
  </si>
  <si>
    <t>motsv</t>
  </si>
  <si>
    <t>avlog+test</t>
  </si>
  <si>
    <r>
      <t xml:space="preserve">en av de </t>
    </r>
    <r>
      <rPr>
        <u val="single"/>
        <sz val="11"/>
        <color indexed="8"/>
        <rFont val="Calibri"/>
        <family val="2"/>
      </rPr>
      <t>hela</t>
    </r>
    <r>
      <rPr>
        <sz val="11"/>
        <color theme="1"/>
        <rFont val="Calibri"/>
        <family val="2"/>
      </rPr>
      <t xml:space="preserve"> timmar arrangemanget pågår.</t>
    </r>
  </si>
  <si>
    <t>både tab1 och tab2</t>
  </si>
  <si>
    <t>LAeq,ARR olika varianter</t>
  </si>
  <si>
    <t>bara tab1</t>
  </si>
  <si>
    <t>bara tab2</t>
  </si>
  <si>
    <t>slutlig LAeq,ARR</t>
  </si>
  <si>
    <t>summa alla</t>
  </si>
  <si>
    <t>inmatat?</t>
  </si>
  <si>
    <t>något</t>
  </si>
  <si>
    <t>korrekt</t>
  </si>
  <si>
    <t>inmatade?</t>
  </si>
  <si>
    <t>båda fälten</t>
  </si>
  <si>
    <t>Resultatet blir att LAeq,ARR blev 91,4 dBA och LAeq,1h för den andra timmen blev 86,4 dBA.</t>
  </si>
  <si>
    <t>Exempel: Mäta ekvivalentnivå på cirkelgym (gruppträning i stationer med musik)</t>
  </si>
  <si>
    <t>Exempel: Mäta ekvivalentnivå på konsert</t>
  </si>
  <si>
    <t>Lösenordet är SP ifall du behöver låsa upp skyddet.</t>
  </si>
  <si>
    <t>Mata in uppmätt ekvivalentnivå och mättid för</t>
  </si>
  <si>
    <t>den avkortade kvarten, samt hur många minuter</t>
  </si>
  <si>
    <t>Beräkna LAeq,15min om arrangemangets start eller</t>
  </si>
  <si>
    <t>slut inträffar under de 15 minuterna</t>
  </si>
  <si>
    <t>Bilden visar ett fingerat exempel på hur ljudnivån varierar under ett cirkelgympass.</t>
  </si>
  <si>
    <t>Du får använda det på egen risk - jag har gjort mitt bästa för att se till att det räknar rätt men frånsäger</t>
  </si>
  <si>
    <t>mig ansvar för eventuella felaktigheter.</t>
  </si>
  <si>
    <t>Bilden ovan visar ett fingerat exempel på hur ljudnivån varierar under en konsert.</t>
  </si>
  <si>
    <t>snabbguide_matning_hoga_ljudnivaer.xlsx</t>
  </si>
  <si>
    <t>Arrangemang där besökarna befinner sig på samma plats, exempelvis konserter</t>
  </si>
  <si>
    <t>Arrangemang där besökarna rör sig omkring, exempelvis diskotek</t>
  </si>
  <si>
    <t>Göteborg, 2013-03-07</t>
  </si>
  <si>
    <t>Denna flik är avsedd som stöd för egenkontroll där en ljudnivåmätare används för att samtidigt mäta både LAeq,ARR och LAeq,1h.</t>
  </si>
  <si>
    <t>Excelbladet är avsett som beräkningsstöd till Folkhälsomyndighetens snabbguide för mätning av höga ljudnivåer.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</si>
</sst>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  <font>
      <sz val="10"/>
      <name val="Arial"/>
      <family val="0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10" xfId="0" applyNumberFormat="1" applyFill="1" applyBorder="1" applyAlignment="1" applyProtection="1">
      <alignment horizontal="center"/>
      <protection locked="0"/>
    </xf>
    <xf numFmtId="0" fontId="0" fillId="33" borderId="11" xfId="0" applyNumberFormat="1" applyFill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 wrapText="1"/>
      <protection/>
    </xf>
    <xf numFmtId="0" fontId="0" fillId="34" borderId="13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35" fillId="10" borderId="0" xfId="0" applyFont="1" applyFill="1" applyBorder="1" applyAlignment="1" applyProtection="1">
      <alignment/>
      <protection/>
    </xf>
    <xf numFmtId="0" fontId="0" fillId="10" borderId="0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right"/>
      <protection/>
    </xf>
    <xf numFmtId="164" fontId="0" fillId="35" borderId="10" xfId="0" applyNumberForma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8" fillId="0" borderId="0" xfId="0" applyFont="1" applyAlignment="1" applyProtection="1">
      <alignment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</xdr:row>
      <xdr:rowOff>95250</xdr:rowOff>
    </xdr:from>
    <xdr:to>
      <xdr:col>16</xdr:col>
      <xdr:colOff>600075</xdr:colOff>
      <xdr:row>16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904875"/>
          <a:ext cx="5457825" cy="2286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104775</xdr:rowOff>
    </xdr:from>
    <xdr:to>
      <xdr:col>17</xdr:col>
      <xdr:colOff>47625</xdr:colOff>
      <xdr:row>16</xdr:row>
      <xdr:rowOff>47625</xdr:rowOff>
    </xdr:to>
    <xdr:pic>
      <xdr:nvPicPr>
        <xdr:cNvPr id="1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914400"/>
          <a:ext cx="5534025" cy="2609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D12" sqref="D12"/>
    </sheetView>
  </sheetViews>
  <sheetFormatPr defaultColWidth="9.140625" defaultRowHeight="15"/>
  <cols>
    <col min="1" max="21" width="9.140625" style="4" customWidth="1"/>
    <col min="22" max="22" width="12.00390625" style="4" hidden="1" customWidth="1"/>
    <col min="23" max="23" width="9.140625" style="4" hidden="1" customWidth="1"/>
    <col min="24" max="24" width="10.7109375" style="4" hidden="1" customWidth="1"/>
    <col min="25" max="26" width="9.140625" style="4" hidden="1" customWidth="1"/>
    <col min="27" max="16384" width="9.140625" style="4" customWidth="1"/>
  </cols>
  <sheetData>
    <row r="1" ht="18.75">
      <c r="A1" s="41" t="s">
        <v>70</v>
      </c>
    </row>
    <row r="2" ht="15">
      <c r="A2" s="4" t="s">
        <v>73</v>
      </c>
    </row>
    <row r="4" spans="2:9" ht="15">
      <c r="B4" s="3" t="s">
        <v>34</v>
      </c>
      <c r="I4" s="5" t="s">
        <v>59</v>
      </c>
    </row>
    <row r="5" ht="15"/>
    <row r="6" spans="2:11" ht="15">
      <c r="B6" s="6" t="s">
        <v>14</v>
      </c>
      <c r="C6" s="7"/>
      <c r="D6" s="7"/>
      <c r="E6" s="7"/>
      <c r="F6" s="7"/>
      <c r="K6" s="8"/>
    </row>
    <row r="7" spans="2:13" ht="15">
      <c r="B7" s="7" t="s">
        <v>10</v>
      </c>
      <c r="C7" s="7"/>
      <c r="D7" s="7"/>
      <c r="E7" s="7"/>
      <c r="F7" s="7"/>
      <c r="H7" s="8"/>
      <c r="I7" s="8"/>
      <c r="J7" s="8"/>
      <c r="K7" s="8"/>
      <c r="L7" s="8"/>
      <c r="M7" s="8"/>
    </row>
    <row r="8" spans="2:13" ht="15">
      <c r="B8" s="7" t="s">
        <v>45</v>
      </c>
      <c r="C8" s="7"/>
      <c r="D8" s="7"/>
      <c r="E8" s="7"/>
      <c r="F8" s="7"/>
      <c r="H8" s="8"/>
      <c r="I8" s="8"/>
      <c r="K8" s="8"/>
      <c r="L8" s="8"/>
      <c r="M8" s="8"/>
    </row>
    <row r="9" spans="2:13" ht="15">
      <c r="B9" s="7" t="s">
        <v>9</v>
      </c>
      <c r="C9" s="7"/>
      <c r="D9" s="7"/>
      <c r="E9" s="7"/>
      <c r="F9" s="7"/>
      <c r="H9" s="8"/>
      <c r="I9" s="8"/>
      <c r="K9" s="8"/>
      <c r="L9" s="8"/>
      <c r="M9" s="8"/>
    </row>
    <row r="10" spans="2:26" ht="15">
      <c r="B10" s="7"/>
      <c r="C10" s="9" t="s">
        <v>5</v>
      </c>
      <c r="D10" s="10" t="s">
        <v>11</v>
      </c>
      <c r="E10" s="7"/>
      <c r="F10" s="7"/>
      <c r="H10" s="8"/>
      <c r="I10" s="8"/>
      <c r="K10" s="8"/>
      <c r="L10" s="8"/>
      <c r="M10" s="8"/>
      <c r="V10" s="33" t="s">
        <v>51</v>
      </c>
      <c r="W10" s="34" t="s">
        <v>40</v>
      </c>
      <c r="X10" s="34"/>
      <c r="Y10" s="34"/>
      <c r="Z10" s="35"/>
    </row>
    <row r="11" spans="2:26" ht="15" customHeight="1">
      <c r="B11" s="7"/>
      <c r="C11" s="11"/>
      <c r="D11" s="12" t="s">
        <v>12</v>
      </c>
      <c r="E11" s="7"/>
      <c r="F11" s="7"/>
      <c r="H11" s="13"/>
      <c r="I11" s="13"/>
      <c r="L11" s="8"/>
      <c r="M11" s="8"/>
      <c r="V11" s="36" t="s">
        <v>3</v>
      </c>
      <c r="W11" s="8" t="s">
        <v>41</v>
      </c>
      <c r="X11" s="8" t="s">
        <v>43</v>
      </c>
      <c r="Y11" s="8" t="s">
        <v>53</v>
      </c>
      <c r="Z11" s="37" t="s">
        <v>54</v>
      </c>
    </row>
    <row r="12" spans="2:26" ht="15">
      <c r="B12" s="7"/>
      <c r="C12" s="14">
        <v>1</v>
      </c>
      <c r="D12" s="2"/>
      <c r="E12" s="7">
        <f>IF(ISBLANK(D12),"",IF(AND(D12&gt;0,D12&lt;200,TYPE(D12)=1),"","FEL INMATAD LAEQ"))</f>
      </c>
      <c r="F12" s="7"/>
      <c r="H12" s="13"/>
      <c r="I12" s="13"/>
      <c r="L12" s="8"/>
      <c r="M12" s="8"/>
      <c r="V12" s="36" t="s">
        <v>39</v>
      </c>
      <c r="W12" s="8" t="s">
        <v>42</v>
      </c>
      <c r="X12" s="8" t="s">
        <v>1</v>
      </c>
      <c r="Y12" s="23" t="s">
        <v>52</v>
      </c>
      <c r="Z12" s="37" t="s">
        <v>52</v>
      </c>
    </row>
    <row r="13" spans="2:26" ht="15">
      <c r="B13" s="7"/>
      <c r="C13" s="15">
        <v>2</v>
      </c>
      <c r="D13" s="1"/>
      <c r="E13" s="7">
        <f>IF(ISBLANK(D13),"",IF(AND(D13&gt;0,D13&lt;200,TYPE(D13)=1),"","FEL INMATAD LAEQ"))</f>
      </c>
      <c r="F13" s="7"/>
      <c r="G13" s="8"/>
      <c r="H13" s="13"/>
      <c r="I13" s="13"/>
      <c r="L13" s="8"/>
      <c r="M13" s="8"/>
      <c r="V13" s="38">
        <f>IF(D12&gt;0,10^(0.1*D12),0)+IF(D13&gt;0,10^(0.1*D13),0)+IF(D14&gt;0,10^(0.1*D14),0)+IF(D15&gt;0,10^(0.1*D15),0)</f>
        <v>0</v>
      </c>
      <c r="W13" s="39">
        <f>IF(D12&gt;0,1,0)+IF(D13&gt;0,1,0)+IF(D14&gt;0,1,0)+IF(D15&gt;0,1,0)</f>
        <v>0</v>
      </c>
      <c r="X13" s="39">
        <f>W13*60</f>
        <v>0</v>
      </c>
      <c r="Y13" s="39" t="b">
        <f>NOT(AND(ISBLANK(D12),ISBLANK(D13),ISBLANK(D14),ISBLANK(D15)))</f>
        <v>0</v>
      </c>
      <c r="Z13" s="40" t="b">
        <f>IF(AND(E12="",E13="",E14="",E15=""),TRUE,FALSE)</f>
        <v>1</v>
      </c>
    </row>
    <row r="14" spans="2:13" ht="15">
      <c r="B14" s="7"/>
      <c r="C14" s="15">
        <v>3</v>
      </c>
      <c r="D14" s="1"/>
      <c r="E14" s="7">
        <f>IF(ISBLANK(D14),"",IF(AND(D14&gt;0,D14&lt;200,TYPE(D14)=1),"","FEL INMATAD LAEQ"))</f>
      </c>
      <c r="F14" s="7"/>
      <c r="G14" s="8"/>
      <c r="H14" s="13"/>
      <c r="I14" s="13"/>
      <c r="J14" s="13"/>
      <c r="K14" s="8"/>
      <c r="L14" s="8"/>
      <c r="M14" s="8"/>
    </row>
    <row r="15" spans="2:13" ht="15">
      <c r="B15" s="7"/>
      <c r="C15" s="15">
        <v>4</v>
      </c>
      <c r="D15" s="1"/>
      <c r="E15" s="7">
        <f>IF(ISBLANK(D15),"",IF(AND(D15&gt;0,D15&lt;200,TYPE(D15)=1),"","FEL INMATAD LAEQ"))</f>
      </c>
      <c r="F15" s="7"/>
      <c r="G15" s="8"/>
      <c r="H15" s="13"/>
      <c r="I15" s="13"/>
      <c r="J15" s="13"/>
      <c r="K15" s="8"/>
      <c r="L15" s="8"/>
      <c r="M15" s="8"/>
    </row>
    <row r="16" spans="2:22" ht="15">
      <c r="B16" s="7"/>
      <c r="C16" s="7"/>
      <c r="D16" s="7"/>
      <c r="E16" s="7">
        <f>IF(ISBLANK(D16),"",IF(AND(D16&gt;0,D16&lt;200,TYPE(D16)=1),"","FEL INMATNING"))</f>
      </c>
      <c r="F16" s="7"/>
      <c r="G16" s="8"/>
      <c r="L16" s="8"/>
      <c r="M16" s="8"/>
      <c r="V16" s="17"/>
    </row>
    <row r="17" spans="2:13" ht="15">
      <c r="B17" s="7" t="s">
        <v>36</v>
      </c>
      <c r="C17" s="7"/>
      <c r="D17" s="7"/>
      <c r="E17" s="7"/>
      <c r="F17" s="7"/>
      <c r="G17" s="8"/>
      <c r="L17" s="8"/>
      <c r="M17" s="8"/>
    </row>
    <row r="18" spans="2:13" ht="15">
      <c r="B18" s="7" t="s">
        <v>37</v>
      </c>
      <c r="C18" s="7"/>
      <c r="D18" s="7"/>
      <c r="E18" s="7"/>
      <c r="F18" s="7"/>
      <c r="G18" s="8"/>
      <c r="I18" s="8" t="s">
        <v>68</v>
      </c>
      <c r="J18" s="8"/>
      <c r="K18" s="8"/>
      <c r="L18" s="8"/>
      <c r="M18" s="8"/>
    </row>
    <row r="19" spans="2:13" ht="15">
      <c r="B19" s="7" t="s">
        <v>38</v>
      </c>
      <c r="C19" s="7"/>
      <c r="D19" s="7"/>
      <c r="E19" s="7"/>
      <c r="F19" s="7"/>
      <c r="G19" s="8"/>
      <c r="I19" s="4" t="s">
        <v>35</v>
      </c>
      <c r="K19" s="8"/>
      <c r="L19" s="8"/>
      <c r="M19" s="8"/>
    </row>
    <row r="20" spans="2:26" ht="15">
      <c r="B20" s="7"/>
      <c r="C20" s="19" t="s">
        <v>11</v>
      </c>
      <c r="D20" s="20" t="s">
        <v>13</v>
      </c>
      <c r="E20" s="7"/>
      <c r="F20" s="7"/>
      <c r="G20" s="8"/>
      <c r="K20" s="8"/>
      <c r="L20" s="8"/>
      <c r="M20" s="8"/>
      <c r="V20" s="33" t="s">
        <v>4</v>
      </c>
      <c r="W20" s="34" t="s">
        <v>56</v>
      </c>
      <c r="X20" s="35" t="s">
        <v>54</v>
      </c>
      <c r="Z20" s="8"/>
    </row>
    <row r="21" spans="2:26" ht="15">
      <c r="B21" s="7"/>
      <c r="C21" s="21" t="s">
        <v>12</v>
      </c>
      <c r="D21" s="12" t="s">
        <v>1</v>
      </c>
      <c r="E21" s="7"/>
      <c r="F21" s="7"/>
      <c r="G21" s="8"/>
      <c r="I21" s="4" t="s">
        <v>20</v>
      </c>
      <c r="K21" s="8"/>
      <c r="L21" s="8"/>
      <c r="M21" s="8"/>
      <c r="V21" s="36" t="s">
        <v>44</v>
      </c>
      <c r="W21" s="8" t="s">
        <v>55</v>
      </c>
      <c r="X21" s="37" t="s">
        <v>52</v>
      </c>
      <c r="Z21" s="8"/>
    </row>
    <row r="22" spans="2:26" ht="15">
      <c r="B22" s="7"/>
      <c r="C22" s="2"/>
      <c r="D22" s="2"/>
      <c r="E22" s="7">
        <f>IF(ISBLANK(C22),"",IF(AND(C22&gt;0,C22&lt;200,TYPE(C22)=1),"","FEL INMATAD LAEQ"))</f>
      </c>
      <c r="F22" s="7"/>
      <c r="G22" s="8"/>
      <c r="I22" s="4" t="s">
        <v>15</v>
      </c>
      <c r="K22" s="8"/>
      <c r="L22" s="8"/>
      <c r="M22" s="8"/>
      <c r="V22" s="38">
        <f>IF(AND(C22&gt;0,C22&lt;200,TYPE(C22)=1),10^(0.1*C22),0)</f>
        <v>0</v>
      </c>
      <c r="W22" s="39" t="b">
        <f>NOT(OR(ISBLANK(C22),ISBLANK(D22)))</f>
        <v>0</v>
      </c>
      <c r="X22" s="40" t="b">
        <f>IF(AND(E22="",E23=""),TRUE,FALSE)</f>
        <v>1</v>
      </c>
      <c r="Z22" s="8"/>
    </row>
    <row r="23" spans="2:13" ht="15">
      <c r="B23" s="7"/>
      <c r="C23" s="7"/>
      <c r="D23" s="7"/>
      <c r="E23" s="7">
        <f>IF(ISBLANK(D22),"",IF(AND(D22&gt;0,D22&lt;60,TYPE(D22)=1),"","FEL INMATAD MÄTTID"))</f>
      </c>
      <c r="F23" s="7"/>
      <c r="G23" s="8"/>
      <c r="I23" s="4" t="s">
        <v>16</v>
      </c>
      <c r="J23" s="8"/>
      <c r="K23" s="8"/>
      <c r="L23" s="8"/>
      <c r="M23" s="8"/>
    </row>
    <row r="24" spans="2:13" ht="15">
      <c r="B24" s="8"/>
      <c r="C24" s="8"/>
      <c r="D24" s="8"/>
      <c r="E24" s="8"/>
      <c r="F24" s="8"/>
      <c r="G24" s="8"/>
      <c r="I24" s="4" t="s">
        <v>21</v>
      </c>
      <c r="J24" s="8"/>
      <c r="K24" s="8"/>
      <c r="L24" s="8"/>
      <c r="M24" s="8"/>
    </row>
    <row r="25" spans="2:24" ht="15">
      <c r="B25" s="24" t="s">
        <v>6</v>
      </c>
      <c r="C25" s="25"/>
      <c r="D25" s="25"/>
      <c r="E25" s="25"/>
      <c r="F25" s="25"/>
      <c r="G25" s="8"/>
      <c r="J25" s="8"/>
      <c r="K25" s="8"/>
      <c r="L25" s="8"/>
      <c r="M25" s="8"/>
      <c r="V25" s="33" t="s">
        <v>47</v>
      </c>
      <c r="W25" s="34"/>
      <c r="X25" s="35"/>
    </row>
    <row r="26" spans="2:24" ht="15">
      <c r="B26" s="25" t="s">
        <v>7</v>
      </c>
      <c r="C26" s="25"/>
      <c r="D26" s="25"/>
      <c r="E26" s="25"/>
      <c r="F26" s="25"/>
      <c r="G26" s="8"/>
      <c r="I26" s="4" t="s">
        <v>17</v>
      </c>
      <c r="J26" s="8"/>
      <c r="K26" s="8"/>
      <c r="L26" s="8"/>
      <c r="M26" s="8"/>
      <c r="V26" s="36" t="s">
        <v>46</v>
      </c>
      <c r="W26" s="8"/>
      <c r="X26" s="37" t="b">
        <f>IF(AND(Y13,Z13,W22,X22),10*LOG10(60*V13+D22*V22)-10*LOG10(X13+D22),FALSE)</f>
        <v>0</v>
      </c>
    </row>
    <row r="27" spans="2:24" ht="15">
      <c r="B27" s="25"/>
      <c r="C27" s="26" t="s">
        <v>2</v>
      </c>
      <c r="D27" s="27">
        <f>X30</f>
      </c>
      <c r="E27" s="25" t="s">
        <v>0</v>
      </c>
      <c r="F27" s="25"/>
      <c r="G27" s="8"/>
      <c r="H27" s="8"/>
      <c r="I27" s="8" t="s">
        <v>22</v>
      </c>
      <c r="J27" s="8"/>
      <c r="K27" s="8"/>
      <c r="L27" s="8"/>
      <c r="M27" s="8"/>
      <c r="V27" s="36" t="s">
        <v>48</v>
      </c>
      <c r="W27" s="8"/>
      <c r="X27" s="37" t="b">
        <f>IF(AND(Y13,Z13,NOT(W22)),10*LOG10(60*V13)-10*LOG10(X13),FALSE)</f>
        <v>0</v>
      </c>
    </row>
    <row r="28" spans="2:24" ht="15">
      <c r="B28" s="25"/>
      <c r="C28" s="25"/>
      <c r="D28" s="25"/>
      <c r="E28" s="25"/>
      <c r="F28" s="25"/>
      <c r="G28" s="8"/>
      <c r="H28" s="8"/>
      <c r="I28" s="23" t="s">
        <v>18</v>
      </c>
      <c r="J28" s="8"/>
      <c r="K28" s="8"/>
      <c r="L28" s="8"/>
      <c r="M28" s="8"/>
      <c r="V28" s="36" t="s">
        <v>49</v>
      </c>
      <c r="W28" s="8"/>
      <c r="X28" s="37" t="b">
        <f>IF(AND(NOT(Y13),W22,X22),C22,FALSE)</f>
        <v>0</v>
      </c>
    </row>
    <row r="29" spans="2:24" ht="15">
      <c r="B29" s="25" t="s">
        <v>8</v>
      </c>
      <c r="C29" s="25"/>
      <c r="D29" s="25"/>
      <c r="E29" s="25"/>
      <c r="F29" s="25"/>
      <c r="G29" s="8"/>
      <c r="H29" s="8"/>
      <c r="I29" s="8"/>
      <c r="J29" s="8"/>
      <c r="K29" s="8"/>
      <c r="L29" s="8"/>
      <c r="M29" s="8"/>
      <c r="V29" s="36"/>
      <c r="W29" s="8"/>
      <c r="X29" s="37"/>
    </row>
    <row r="30" spans="2:24" ht="15">
      <c r="B30" s="25"/>
      <c r="C30" s="26" t="s">
        <v>3</v>
      </c>
      <c r="D30" s="27">
        <f>IF(AND(Y13,Z13,W22,X22),C22+10*LOG10(D22)-17.8,"")</f>
      </c>
      <c r="E30" s="25" t="s">
        <v>0</v>
      </c>
      <c r="F30" s="25"/>
      <c r="G30" s="8"/>
      <c r="H30" s="8"/>
      <c r="I30" s="23" t="s">
        <v>57</v>
      </c>
      <c r="J30" s="8"/>
      <c r="K30" s="8"/>
      <c r="L30" s="8"/>
      <c r="M30" s="8"/>
      <c r="V30" s="30"/>
      <c r="W30" s="31" t="s">
        <v>50</v>
      </c>
      <c r="X30" s="32">
        <f>IF(SUM(X26:X28)&gt;0,SUM(X26:X28),"")</f>
      </c>
    </row>
    <row r="31" spans="2:13" ht="15">
      <c r="B31" s="25"/>
      <c r="C31" s="25"/>
      <c r="D31" s="25"/>
      <c r="E31" s="25"/>
      <c r="F31" s="25"/>
      <c r="G31" s="8"/>
      <c r="H31" s="8"/>
      <c r="J31" s="8"/>
      <c r="K31" s="8"/>
      <c r="M31" s="8"/>
    </row>
    <row r="32" spans="2:13" ht="15">
      <c r="B32" s="8"/>
      <c r="C32" s="8"/>
      <c r="D32" s="8"/>
      <c r="E32" s="8"/>
      <c r="F32" s="8"/>
      <c r="G32" s="8"/>
      <c r="H32" s="8"/>
      <c r="J32" s="8"/>
      <c r="K32" s="8"/>
      <c r="M32" s="8"/>
    </row>
    <row r="33" spans="3:13" ht="15">
      <c r="C33" s="8"/>
      <c r="D33" s="8"/>
      <c r="E33" s="8"/>
      <c r="F33" s="8"/>
      <c r="G33" s="8"/>
      <c r="H33" s="8"/>
      <c r="J33" s="8"/>
      <c r="K33" s="8"/>
      <c r="M33" s="8"/>
    </row>
    <row r="34" ht="15">
      <c r="K34" s="8"/>
    </row>
    <row r="38" ht="15">
      <c r="H38" s="28"/>
    </row>
    <row r="39" ht="15">
      <c r="H39" s="16"/>
    </row>
    <row r="40" ht="15">
      <c r="H40" s="28"/>
    </row>
    <row r="41" ht="15">
      <c r="H41" s="29"/>
    </row>
  </sheetData>
  <sheetProtection password="CFAF" sheet="1" objects="1" scenarios="1" selectLockedCells="1"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20" width="9.140625" style="4" customWidth="1"/>
    <col min="21" max="22" width="0" style="4" hidden="1" customWidth="1"/>
    <col min="23" max="16384" width="9.140625" style="4" customWidth="1"/>
  </cols>
  <sheetData>
    <row r="1" ht="18.75">
      <c r="A1" s="41" t="s">
        <v>71</v>
      </c>
    </row>
    <row r="4" spans="2:9" ht="15">
      <c r="B4" s="3" t="s">
        <v>63</v>
      </c>
      <c r="I4" s="5" t="s">
        <v>58</v>
      </c>
    </row>
    <row r="5" ht="15">
      <c r="B5" s="5" t="s">
        <v>64</v>
      </c>
    </row>
    <row r="6" ht="15"/>
    <row r="7" spans="2:9" ht="15">
      <c r="B7" s="6" t="s">
        <v>14</v>
      </c>
      <c r="C7" s="7"/>
      <c r="D7" s="7"/>
      <c r="E7" s="7"/>
      <c r="F7" s="7"/>
      <c r="G7" s="8"/>
      <c r="I7" s="8"/>
    </row>
    <row r="8" spans="2:10" ht="15">
      <c r="B8" s="7" t="s">
        <v>61</v>
      </c>
      <c r="C8" s="7"/>
      <c r="D8" s="7"/>
      <c r="E8" s="7"/>
      <c r="F8" s="7"/>
      <c r="G8" s="8"/>
      <c r="I8" s="8"/>
      <c r="J8" s="8"/>
    </row>
    <row r="9" spans="2:9" ht="15">
      <c r="B9" s="7" t="s">
        <v>62</v>
      </c>
      <c r="C9" s="7"/>
      <c r="D9" s="7"/>
      <c r="E9" s="7"/>
      <c r="F9" s="7"/>
      <c r="G9" s="8"/>
      <c r="I9" s="8"/>
    </row>
    <row r="10" spans="2:22" ht="15">
      <c r="B10" s="7" t="s">
        <v>24</v>
      </c>
      <c r="C10" s="7"/>
      <c r="D10" s="7"/>
      <c r="E10" s="7"/>
      <c r="F10" s="7"/>
      <c r="G10" s="8"/>
      <c r="U10" s="33" t="s">
        <v>56</v>
      </c>
      <c r="V10" s="35" t="s">
        <v>54</v>
      </c>
    </row>
    <row r="11" spans="2:22" ht="30">
      <c r="B11" s="7"/>
      <c r="C11" s="19" t="s">
        <v>11</v>
      </c>
      <c r="D11" s="20" t="s">
        <v>13</v>
      </c>
      <c r="E11" s="7"/>
      <c r="F11" s="7"/>
      <c r="G11" s="8"/>
      <c r="U11" s="36" t="s">
        <v>55</v>
      </c>
      <c r="V11" s="37" t="s">
        <v>52</v>
      </c>
    </row>
    <row r="12" spans="2:22" ht="30">
      <c r="B12" s="7"/>
      <c r="C12" s="21" t="s">
        <v>12</v>
      </c>
      <c r="D12" s="12" t="s">
        <v>1</v>
      </c>
      <c r="E12" s="7"/>
      <c r="F12" s="7"/>
      <c r="G12" s="8"/>
      <c r="U12" s="38" t="b">
        <f>NOT(OR(ISBLANK(C13),ISBLANK(D13)))</f>
        <v>0</v>
      </c>
      <c r="V12" s="40" t="b">
        <f>IF(AND(E13="",E14=""),TRUE,FALSE)</f>
        <v>1</v>
      </c>
    </row>
    <row r="13" spans="2:10" ht="15">
      <c r="B13" s="7"/>
      <c r="C13" s="2"/>
      <c r="D13" s="2"/>
      <c r="E13" s="7">
        <f>IF(ISBLANK(C13),"",IF(AND(C13&gt;0,C13&lt;200,TYPE(C13)=1),"","FEL INMATAD LAEQ"))</f>
      </c>
      <c r="F13" s="7"/>
      <c r="G13" s="8"/>
      <c r="J13" s="8"/>
    </row>
    <row r="14" spans="2:10" ht="15">
      <c r="B14" s="7"/>
      <c r="C14" s="7"/>
      <c r="D14" s="7"/>
      <c r="E14" s="7">
        <f>IF(ISBLANK(D13),"",IF(AND(D13&gt;0,D13&lt;15,TYPE(D13)=1),"","FEL INMATAD MÄTTID"))</f>
      </c>
      <c r="F14" s="7"/>
      <c r="G14" s="8"/>
      <c r="I14" s="8"/>
      <c r="J14" s="8"/>
    </row>
    <row r="15" spans="2:10" ht="15">
      <c r="B15" s="8"/>
      <c r="C15" s="8"/>
      <c r="D15" s="8"/>
      <c r="E15" s="8"/>
      <c r="F15" s="8"/>
      <c r="G15" s="8"/>
      <c r="I15" s="8"/>
      <c r="J15" s="8"/>
    </row>
    <row r="16" spans="2:10" ht="15">
      <c r="B16" s="24" t="s">
        <v>6</v>
      </c>
      <c r="C16" s="25"/>
      <c r="D16" s="25"/>
      <c r="E16" s="25"/>
      <c r="F16" s="25"/>
      <c r="G16" s="8"/>
      <c r="I16" s="8"/>
      <c r="J16" s="8"/>
    </row>
    <row r="17" spans="2:10" ht="15">
      <c r="B17" s="25" t="s">
        <v>23</v>
      </c>
      <c r="C17" s="25"/>
      <c r="D17" s="25"/>
      <c r="E17" s="25"/>
      <c r="F17" s="25"/>
      <c r="G17" s="8"/>
      <c r="H17" s="8"/>
      <c r="I17" s="8"/>
      <c r="J17" s="8"/>
    </row>
    <row r="18" spans="2:10" ht="15">
      <c r="B18" s="25"/>
      <c r="C18" s="26" t="s">
        <v>19</v>
      </c>
      <c r="D18" s="27">
        <f>IF(AND(U12,V12),C13+10*LOG10(D13)-11.8,"")</f>
      </c>
      <c r="E18" s="25" t="s">
        <v>0</v>
      </c>
      <c r="F18" s="25"/>
      <c r="G18" s="8"/>
      <c r="H18" s="8"/>
      <c r="I18" s="8" t="s">
        <v>65</v>
      </c>
      <c r="J18" s="8"/>
    </row>
    <row r="19" spans="2:10" ht="15">
      <c r="B19" s="25"/>
      <c r="C19" s="25"/>
      <c r="D19" s="25"/>
      <c r="E19" s="25"/>
      <c r="F19" s="25"/>
      <c r="G19" s="8"/>
      <c r="H19" s="8"/>
      <c r="I19" s="4" t="s">
        <v>35</v>
      </c>
      <c r="J19" s="8"/>
    </row>
    <row r="20" spans="7:10" ht="15">
      <c r="G20" s="8"/>
      <c r="H20" s="8"/>
      <c r="J20" s="8"/>
    </row>
    <row r="21" spans="7:10" ht="15">
      <c r="G21" s="8"/>
      <c r="H21" s="8"/>
      <c r="I21" s="4" t="s">
        <v>28</v>
      </c>
      <c r="J21" s="8"/>
    </row>
    <row r="22" spans="7:10" ht="15">
      <c r="G22" s="8"/>
      <c r="H22" s="8"/>
      <c r="I22" s="4" t="s">
        <v>29</v>
      </c>
      <c r="J22" s="8"/>
    </row>
    <row r="23" ht="15">
      <c r="I23" s="4" t="s">
        <v>25</v>
      </c>
    </row>
    <row r="25" spans="9:20" ht="15">
      <c r="I25" s="4" t="s">
        <v>26</v>
      </c>
      <c r="T25" s="18"/>
    </row>
    <row r="26" spans="9:20" ht="15">
      <c r="I26" s="4" t="s">
        <v>27</v>
      </c>
      <c r="T26" s="18"/>
    </row>
    <row r="27" ht="15">
      <c r="T27" s="22"/>
    </row>
    <row r="28" ht="15">
      <c r="T28" s="13"/>
    </row>
    <row r="31" ht="15">
      <c r="I31" s="8"/>
    </row>
    <row r="32" ht="15">
      <c r="I32" s="23"/>
    </row>
    <row r="33" ht="15">
      <c r="I33" s="8"/>
    </row>
    <row r="34" ht="15">
      <c r="I34" s="23"/>
    </row>
    <row r="40" ht="15">
      <c r="E40" s="8"/>
    </row>
    <row r="41" ht="15">
      <c r="E41" s="23"/>
    </row>
    <row r="42" ht="15">
      <c r="E42" s="8"/>
    </row>
    <row r="43" ht="15">
      <c r="E43" s="23"/>
    </row>
  </sheetData>
  <sheetProtection password="CFAF"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3"/>
  <sheetViews>
    <sheetView tabSelected="1" zoomScalePageLayoutView="0" workbookViewId="0" topLeftCell="A1">
      <selection activeCell="G15" sqref="G15"/>
    </sheetView>
  </sheetViews>
  <sheetFormatPr defaultColWidth="9.140625" defaultRowHeight="15"/>
  <sheetData>
    <row r="2" spans="2:3" ht="15">
      <c r="B2" t="s">
        <v>30</v>
      </c>
      <c r="C2" t="s">
        <v>69</v>
      </c>
    </row>
    <row r="3" spans="2:3" ht="15">
      <c r="B3" t="s">
        <v>31</v>
      </c>
      <c r="C3">
        <v>1</v>
      </c>
    </row>
    <row r="5" ht="15">
      <c r="B5" t="s">
        <v>74</v>
      </c>
    </row>
    <row r="6" ht="15">
      <c r="B6" t="s">
        <v>66</v>
      </c>
    </row>
    <row r="7" ht="15">
      <c r="B7" t="s">
        <v>67</v>
      </c>
    </row>
    <row r="9" ht="15">
      <c r="B9" t="s">
        <v>33</v>
      </c>
    </row>
    <row r="10" ht="15">
      <c r="B10" t="s">
        <v>60</v>
      </c>
    </row>
    <row r="12" ht="15">
      <c r="B12" t="s">
        <v>72</v>
      </c>
    </row>
    <row r="13" ht="15">
      <c r="B13" t="s">
        <v>32</v>
      </c>
    </row>
  </sheetData>
  <sheetProtection password="CFAF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Gustafson</dc:creator>
  <cp:keywords/>
  <dc:description/>
  <cp:lastModifiedBy>Nettan Oliw</cp:lastModifiedBy>
  <dcterms:created xsi:type="dcterms:W3CDTF">2013-01-16T13:38:12Z</dcterms:created>
  <dcterms:modified xsi:type="dcterms:W3CDTF">2014-03-05T08:20:24Z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